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флешка 09.06.2018\Родник собрание 2023\"/>
    </mc:Choice>
  </mc:AlternateContent>
  <bookViews>
    <workbookView xWindow="0" yWindow="0" windowWidth="28800" windowHeight="12135"/>
  </bookViews>
  <sheets>
    <sheet name="Лист1" sheetId="1" r:id="rId1"/>
    <sheet name="Лист2" sheetId="2" state="hidden" r:id="rId2"/>
    <sheet name="Лист3" sheetId="3" state="hidden" r:id="rId3"/>
  </sheets>
  <definedNames>
    <definedName name="_xlnm.Print_Area" localSheetId="0">Лист1!$A$1:$G$94</definedName>
  </definedNames>
  <calcPr calcId="152511" refMode="R1C1"/>
</workbook>
</file>

<file path=xl/calcChain.xml><?xml version="1.0" encoding="utf-8"?>
<calcChain xmlns="http://schemas.openxmlformats.org/spreadsheetml/2006/main">
  <c r="E31" i="1" l="1"/>
  <c r="G31" i="1" l="1"/>
  <c r="F31" i="1"/>
  <c r="D28" i="1"/>
  <c r="D27" i="1"/>
  <c r="D25" i="1"/>
  <c r="G33" i="1" l="1"/>
  <c r="D36" i="1"/>
  <c r="D53" i="1" l="1"/>
  <c r="D13" i="1" l="1"/>
  <c r="D12" i="1"/>
  <c r="D9" i="1"/>
  <c r="D8" i="1"/>
  <c r="D7" i="1"/>
  <c r="E83" i="1" l="1"/>
  <c r="G47" i="1"/>
  <c r="G49" i="1"/>
  <c r="G59" i="1"/>
  <c r="F57" i="1"/>
  <c r="G58" i="1" l="1"/>
  <c r="D6" i="1" l="1"/>
  <c r="D31" i="1" s="1"/>
  <c r="C31" i="1"/>
  <c r="G60" i="1" l="1"/>
  <c r="E61" i="1"/>
  <c r="D61" i="1"/>
  <c r="G61" i="1" l="1"/>
  <c r="F63" i="1" l="1"/>
  <c r="F61" i="1" l="1"/>
  <c r="F50" i="1"/>
  <c r="G51" i="1" s="1"/>
  <c r="D37" i="1"/>
  <c r="F36" i="1" s="1"/>
  <c r="F44" i="1" s="1"/>
  <c r="G65" i="1" l="1"/>
  <c r="G69" i="1" s="1"/>
  <c r="G68" i="1"/>
  <c r="E73" i="1"/>
  <c r="B15" i="2" l="1"/>
  <c r="C14" i="2"/>
  <c r="D14" i="2" s="1"/>
  <c r="F14" i="2" s="1"/>
  <c r="C13" i="2"/>
  <c r="D13" i="2" s="1"/>
  <c r="C12" i="2"/>
  <c r="D12" i="2" s="1"/>
  <c r="F12" i="2" s="1"/>
  <c r="C11" i="2"/>
  <c r="D11" i="2" s="1"/>
  <c r="C10" i="2"/>
  <c r="D10" i="2" s="1"/>
  <c r="F10" i="2" s="1"/>
  <c r="C9" i="2"/>
  <c r="D9" i="2" s="1"/>
  <c r="C8" i="2"/>
  <c r="D8" i="2" s="1"/>
  <c r="F8" i="2" s="1"/>
  <c r="C7" i="2"/>
  <c r="D7" i="2" s="1"/>
  <c r="C6" i="2"/>
  <c r="D6" i="2" s="1"/>
  <c r="F6" i="2" s="1"/>
  <c r="C5" i="2"/>
  <c r="D5" i="2" s="1"/>
  <c r="C4" i="2"/>
  <c r="D4" i="2" s="1"/>
  <c r="F4" i="2" s="1"/>
  <c r="C3" i="2"/>
  <c r="D3" i="2" s="1"/>
  <c r="C2" i="2"/>
  <c r="C15" i="2" l="1"/>
  <c r="G5" i="2"/>
  <c r="F5" i="2"/>
  <c r="G9" i="2"/>
  <c r="F9" i="2"/>
  <c r="G13" i="2"/>
  <c r="F13" i="2"/>
  <c r="G3" i="2"/>
  <c r="F3" i="2"/>
  <c r="G7" i="2"/>
  <c r="F7" i="2"/>
  <c r="G11" i="2"/>
  <c r="F11" i="2"/>
  <c r="G4" i="2"/>
  <c r="H4" i="2" s="1"/>
  <c r="G6" i="2"/>
  <c r="H6" i="2" s="1"/>
  <c r="G8" i="2"/>
  <c r="H8" i="2" s="1"/>
  <c r="G10" i="2"/>
  <c r="H10" i="2" s="1"/>
  <c r="G12" i="2"/>
  <c r="H12" i="2" s="1"/>
  <c r="G14" i="2"/>
  <c r="H14" i="2" s="1"/>
  <c r="D2" i="2"/>
  <c r="H9" i="2" l="1"/>
  <c r="H11" i="2"/>
  <c r="H3" i="2"/>
  <c r="F2" i="2"/>
  <c r="F15" i="2" s="1"/>
  <c r="D15" i="2"/>
  <c r="E2" i="2"/>
  <c r="H7" i="2"/>
  <c r="H13" i="2"/>
  <c r="H5" i="2"/>
  <c r="G2" i="2" l="1"/>
  <c r="G15" i="2" s="1"/>
  <c r="H2" i="2" l="1"/>
  <c r="H15" i="2" s="1"/>
  <c r="G67" i="1"/>
  <c r="G70" i="1" s="1"/>
  <c r="G73" i="1" s="1"/>
  <c r="E89" i="1" s="1"/>
  <c r="E90" i="1" s="1"/>
</calcChain>
</file>

<file path=xl/sharedStrings.xml><?xml version="1.0" encoding="utf-8"?>
<sst xmlns="http://schemas.openxmlformats.org/spreadsheetml/2006/main" count="138" uniqueCount="127">
  <si>
    <t>Статья</t>
  </si>
  <si>
    <t>Укрупненная расшифровка</t>
  </si>
  <si>
    <t>Лифты</t>
  </si>
  <si>
    <t>освидетельствование</t>
  </si>
  <si>
    <t>техническое обслуживание</t>
  </si>
  <si>
    <t>страхование лифтов</t>
  </si>
  <si>
    <t>Вывоз крупногабаритного мусора</t>
  </si>
  <si>
    <t>Обслуживание расчетного счета</t>
  </si>
  <si>
    <t>Текущий ремонт</t>
  </si>
  <si>
    <t>дератизация</t>
  </si>
  <si>
    <t>Сдача МОП в аренду</t>
  </si>
  <si>
    <t>Сумма, руб</t>
  </si>
  <si>
    <t>Общие расходы</t>
  </si>
  <si>
    <t>Комиссия банка за ведение банковского счета и  с платежей физ лиц на счет юр лица</t>
  </si>
  <si>
    <t xml:space="preserve">Капитальный ремонт </t>
  </si>
  <si>
    <t>Председатель</t>
  </si>
  <si>
    <t>Должность</t>
  </si>
  <si>
    <t>Оклад</t>
  </si>
  <si>
    <t>надбавки 50%</t>
  </si>
  <si>
    <t>Итого начислено</t>
  </si>
  <si>
    <t>НДФЛ 13%</t>
  </si>
  <si>
    <t>Страх.взносы 30,2%</t>
  </si>
  <si>
    <t>ЗП на руки</t>
  </si>
  <si>
    <t>ЗП и налоги в смету</t>
  </si>
  <si>
    <t>Управляющий</t>
  </si>
  <si>
    <t>Мастер</t>
  </si>
  <si>
    <t>Бухгалтер</t>
  </si>
  <si>
    <t>Дворник</t>
  </si>
  <si>
    <t>Уборщица</t>
  </si>
  <si>
    <t>Сантехник</t>
  </si>
  <si>
    <t>Авар. Сантехник</t>
  </si>
  <si>
    <t>Электрик</t>
  </si>
  <si>
    <t>Паспортист</t>
  </si>
  <si>
    <t>Кадровик</t>
  </si>
  <si>
    <t>Диспетчер</t>
  </si>
  <si>
    <t>ОТПУСКНЫЕ</t>
  </si>
  <si>
    <t>ИТОГО</t>
  </si>
  <si>
    <t>Расходы по смете содержание и ремонт жилья</t>
  </si>
  <si>
    <t>ТБО</t>
  </si>
  <si>
    <t>в месяц</t>
  </si>
  <si>
    <t>Израсходованно</t>
  </si>
  <si>
    <t>очистка придомовой территории от снега</t>
  </si>
  <si>
    <t>ЭКОНОМИЯ</t>
  </si>
  <si>
    <t>ПЕРЕРАСХОД</t>
  </si>
  <si>
    <t>хоз инвентарь и расходные материалы</t>
  </si>
  <si>
    <t>Антенна</t>
  </si>
  <si>
    <t>Домофон</t>
  </si>
  <si>
    <t>Электроснабжение</t>
  </si>
  <si>
    <t>СОИ (ГВС, ХВС, Электроснабжение)</t>
  </si>
  <si>
    <t>Остаток на расчетном счете</t>
  </si>
  <si>
    <t>Содержание общего имущества</t>
  </si>
  <si>
    <t xml:space="preserve">ПЕНИ начисленные жильцам </t>
  </si>
  <si>
    <t>актив баланса</t>
  </si>
  <si>
    <t>пассив баланса</t>
  </si>
  <si>
    <t xml:space="preserve"> ПОЛУЧЕНО</t>
  </si>
  <si>
    <t>ПОТРАЧЕНО</t>
  </si>
  <si>
    <t>Капитальный ремонт</t>
  </si>
  <si>
    <t xml:space="preserve"> </t>
  </si>
  <si>
    <t>РЕЗЕРВНЫЙ ФОНД</t>
  </si>
  <si>
    <t>Доход от аренды</t>
  </si>
  <si>
    <t>Израсходовано из фонда</t>
  </si>
  <si>
    <t>Резервный фонд</t>
  </si>
  <si>
    <t>Экономия по СОИ ("-" перерасход)</t>
  </si>
  <si>
    <t>по смете (86.02)</t>
  </si>
  <si>
    <t>сои и перевыставленные услуги</t>
  </si>
  <si>
    <t>Доходы от сдачи в аренду по методу начисления</t>
  </si>
  <si>
    <t xml:space="preserve">Экономия по прочим начислениям ("-" перерасход) </t>
  </si>
  <si>
    <t>по прочим начислениям (86.01)</t>
  </si>
  <si>
    <t>Итого Доход от аренды фактически составил</t>
  </si>
  <si>
    <t>Экономия по смете ("-" перерасход) итого</t>
  </si>
  <si>
    <t>аварийная служба</t>
  </si>
  <si>
    <t>включая налоги и фонды по штатному расписанию</t>
  </si>
  <si>
    <t xml:space="preserve">Заработная плата </t>
  </si>
  <si>
    <t>Газовое оборудование</t>
  </si>
  <si>
    <t>освидетельствование вентиляционных каналов</t>
  </si>
  <si>
    <t>Непредвиденные расходы (фактически, вне сметы)</t>
  </si>
  <si>
    <t>Проценты поступившие на р/счет</t>
  </si>
  <si>
    <t>Прочие доходы (фактически поступившие)</t>
  </si>
  <si>
    <t>Оплата от арендаторов</t>
  </si>
  <si>
    <t>Пени, оплаченные жильцами</t>
  </si>
  <si>
    <t>Счетчик учета тепла</t>
  </si>
  <si>
    <t>Долг перед ТСЖ (госпошлины, налоги, подотчет)</t>
  </si>
  <si>
    <t xml:space="preserve">Долг Жильцов перед ТСЖ </t>
  </si>
  <si>
    <t>Долг арендаторов перед ТСЖ</t>
  </si>
  <si>
    <t>Долг ТСЖ перед поставщиками</t>
  </si>
  <si>
    <t xml:space="preserve">ИТОГО задолженность перед ТСЖ </t>
  </si>
  <si>
    <t>Поступления процентов на спец. счет кап. ремонта</t>
  </si>
  <si>
    <t>содержание офиса</t>
  </si>
  <si>
    <t>Текущие расходы</t>
  </si>
  <si>
    <t>сотовая связь, представительские расходы</t>
  </si>
  <si>
    <t>Аренда Редком-Телеком</t>
  </si>
  <si>
    <t>АСКУЭ</t>
  </si>
  <si>
    <t>Прочий доход Экономия ("-" перерасход) итого (по методу начисления)</t>
  </si>
  <si>
    <t>Горячая вода и отопление</t>
  </si>
  <si>
    <t>Холодная вода и канализация</t>
  </si>
  <si>
    <r>
      <rPr>
        <b/>
        <sz val="20"/>
        <rFont val="Times New Roman"/>
        <family val="1"/>
        <charset val="204"/>
      </rPr>
      <t xml:space="preserve">Утвержден общим собранием ТСЖ "Родник" 
Протокол от __________________ № ___
         </t>
    </r>
    <r>
      <rPr>
        <b/>
        <sz val="16"/>
        <rFont val="Times New Roman"/>
        <family val="1"/>
        <charset val="204"/>
      </rPr>
      <t xml:space="preserve">                                                                                </t>
    </r>
  </si>
  <si>
    <t>Смета доходов и расходов ТСЖ Родник</t>
  </si>
  <si>
    <t>ТО видео и шлагбаума</t>
  </si>
  <si>
    <t xml:space="preserve">парковка ТСЖ </t>
  </si>
  <si>
    <t>зеленые насаждения</t>
  </si>
  <si>
    <t>вознаграждение ревизионной комиссии</t>
  </si>
  <si>
    <t>программа ТСЖ и ГИС ЖКХ</t>
  </si>
  <si>
    <t>содержание и обслуживание сайта ТСЖ</t>
  </si>
  <si>
    <t>Вывоз мусора (5 контейнеров)</t>
  </si>
  <si>
    <t>Текущий ремонт (2,5 рубля с 1 кв. м.)</t>
  </si>
  <si>
    <t>0,5 рубля с 1 кв. м.</t>
  </si>
  <si>
    <t>ГСМ</t>
  </si>
  <si>
    <t>Оплачивается отдельно от содержания и ремонта жилья 8,08*11122,1</t>
  </si>
  <si>
    <t>Коммунальные доходы и расходы ТСЖ Родник</t>
  </si>
  <si>
    <t>СПРАВОЧНО (Баланс ТСЖ "РОДНИК")</t>
  </si>
  <si>
    <t xml:space="preserve">Остаток на специальном счете (кап ремонт) </t>
  </si>
  <si>
    <t>Аренда ТТК-Связь</t>
  </si>
  <si>
    <t>Аренда Лада</t>
  </si>
  <si>
    <r>
      <rPr>
        <b/>
        <sz val="20"/>
        <rFont val="Times New Roman"/>
        <family val="1"/>
        <charset val="204"/>
      </rPr>
      <t xml:space="preserve">ОТЧЕТ об исполнении сметы доходов и расходов ТСЖ за 2022 год         </t>
    </r>
    <r>
      <rPr>
        <b/>
        <sz val="16"/>
        <rFont val="Times New Roman"/>
        <family val="1"/>
        <charset val="204"/>
      </rPr>
      <t xml:space="preserve">                                                                                </t>
    </r>
  </si>
  <si>
    <t>Налог УСН за 2022 год (от фактических поступлений) по декларации</t>
  </si>
  <si>
    <t>01.01.22-31.12.22 (НАЧИСЛЕНО)</t>
  </si>
  <si>
    <t>Перевыставленные услуги с поставщиками с 01.01.22 по 31.12.22г.</t>
  </si>
  <si>
    <t>Обороты ТСЖ c 01.01.2022 по 31.12.2022</t>
  </si>
  <si>
    <t>Всего экономия ("-" перерасход) за 2022 год составила</t>
  </si>
  <si>
    <t xml:space="preserve">ИТОГО ЭКОНОМИЯ ("-" ПЕРЕРАСХОД) ЗА 2022 ГОД  </t>
  </si>
  <si>
    <t>Накоплено до 01.01.2022</t>
  </si>
  <si>
    <t>Остаток фонда на 31.12.2022</t>
  </si>
  <si>
    <t>Нарастающим итогом по состоянию на 31.12.2022 года:</t>
  </si>
  <si>
    <t>Председетель ТСЖ Родник   МА Е.В. _______________________</t>
  </si>
  <si>
    <t>Компенсация за задежку зарплаты</t>
  </si>
  <si>
    <t>Долг ТСЖ УСН</t>
  </si>
  <si>
    <t>ТКО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</si>
</sst>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#,##0.00_ ;[Red]\-#,##0.00\ 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0"/>
      <name val="Times New Roman"/>
      <family val="1"/>
      <charset val="204"/>
    </font>
    <font>
      <sz val="9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1" fontId="0" fillId="0" borderId="1" xfId="0" applyNumberFormat="1" applyBorder="1"/>
    <xf numFmtId="2" fontId="0" fillId="0" borderId="1" xfId="0" applyNumberFormat="1" applyBorder="1"/>
    <xf numFmtId="4" fontId="0" fillId="0" borderId="1" xfId="0" applyNumberFormat="1" applyBorder="1"/>
    <xf numFmtId="4" fontId="5" fillId="0" borderId="1" xfId="0" applyNumberFormat="1" applyFont="1" applyBorder="1"/>
    <xf numFmtId="2" fontId="5" fillId="0" borderId="1" xfId="0" applyNumberFormat="1" applyFont="1" applyBorder="1"/>
    <xf numFmtId="4" fontId="5" fillId="3" borderId="1" xfId="0" applyNumberFormat="1" applyFon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9" fontId="0" fillId="4" borderId="1" xfId="0" applyNumberFormat="1" applyFill="1" applyBorder="1" applyAlignment="1">
      <alignment horizontal="center" vertical="center" wrapText="1"/>
    </xf>
    <xf numFmtId="9" fontId="5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164" fontId="1" fillId="0" borderId="0" xfId="0" applyNumberFormat="1" applyFont="1"/>
    <xf numFmtId="0" fontId="8" fillId="0" borderId="1" xfId="0" applyFont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12" fillId="0" borderId="0" xfId="0" applyFont="1"/>
    <xf numFmtId="0" fontId="2" fillId="0" borderId="0" xfId="0" applyFont="1" applyAlignment="1">
      <alignment wrapText="1"/>
    </xf>
    <xf numFmtId="4" fontId="4" fillId="0" borderId="1" xfId="0" applyNumberFormat="1" applyFont="1" applyBorder="1" applyAlignment="1">
      <alignment horizontal="right" vertical="center"/>
    </xf>
    <xf numFmtId="4" fontId="11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7" fillId="5" borderId="0" xfId="0" applyFont="1" applyFill="1" applyAlignment="1">
      <alignment horizontal="center" vertical="center"/>
    </xf>
    <xf numFmtId="4" fontId="2" fillId="0" borderId="1" xfId="0" applyNumberFormat="1" applyFont="1" applyBorder="1" applyAlignment="1">
      <alignment vertical="center" wrapText="1"/>
    </xf>
    <xf numFmtId="4" fontId="13" fillId="0" borderId="1" xfId="0" applyNumberFormat="1" applyFont="1" applyBorder="1" applyAlignment="1">
      <alignment vertical="center" wrapText="1"/>
    </xf>
    <xf numFmtId="0" fontId="15" fillId="0" borderId="0" xfId="0" applyFont="1"/>
    <xf numFmtId="4" fontId="4" fillId="0" borderId="1" xfId="0" applyNumberFormat="1" applyFont="1" applyBorder="1" applyAlignment="1">
      <alignment vertical="center" wrapText="1"/>
    </xf>
    <xf numFmtId="4" fontId="1" fillId="0" borderId="0" xfId="0" applyNumberFormat="1" applyFont="1"/>
    <xf numFmtId="0" fontId="10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Border="1" applyAlignment="1">
      <alignment horizontal="left" vertical="center" wrapText="1"/>
    </xf>
    <xf numFmtId="4" fontId="13" fillId="0" borderId="0" xfId="0" applyNumberFormat="1" applyFont="1" applyBorder="1" applyAlignment="1">
      <alignment vertical="center" wrapText="1"/>
    </xf>
    <xf numFmtId="4" fontId="4" fillId="2" borderId="5" xfId="0" applyNumberFormat="1" applyFont="1" applyFill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4" fillId="0" borderId="5" xfId="0" applyNumberFormat="1" applyFont="1" applyBorder="1" applyAlignment="1">
      <alignment horizontal="righ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3" fillId="2" borderId="0" xfId="0" applyFont="1" applyFill="1" applyBorder="1" applyAlignment="1">
      <alignment horizontal="left" vertical="center" wrapText="1"/>
    </xf>
    <xf numFmtId="164" fontId="6" fillId="2" borderId="0" xfId="0" applyNumberFormat="1" applyFont="1" applyFill="1" applyBorder="1" applyAlignment="1">
      <alignment horizontal="right" vertical="center" wrapText="1"/>
    </xf>
    <xf numFmtId="4" fontId="12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0" fillId="0" borderId="0" xfId="0"/>
    <xf numFmtId="0" fontId="1" fillId="0" borderId="0" xfId="0" applyFont="1" applyAlignment="1">
      <alignment horizontal="center" vertical="center" wrapText="1"/>
    </xf>
    <xf numFmtId="4" fontId="11" fillId="2" borderId="1" xfId="0" applyNumberFormat="1" applyFont="1" applyFill="1" applyBorder="1" applyAlignment="1">
      <alignment vertical="center" wrapText="1"/>
    </xf>
    <xf numFmtId="4" fontId="3" fillId="5" borderId="1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164" fontId="6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65" fontId="11" fillId="0" borderId="1" xfId="0" applyNumberFormat="1" applyFont="1" applyFill="1" applyBorder="1" applyAlignment="1">
      <alignment horizontal="right" vertical="center" wrapText="1"/>
    </xf>
    <xf numFmtId="165" fontId="6" fillId="5" borderId="1" xfId="0" applyNumberFormat="1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horizontal="left" vertical="center" wrapText="1"/>
    </xf>
    <xf numFmtId="165" fontId="1" fillId="0" borderId="0" xfId="0" applyNumberFormat="1" applyFont="1" applyFill="1"/>
    <xf numFmtId="165" fontId="6" fillId="6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wrapText="1"/>
    </xf>
    <xf numFmtId="4" fontId="11" fillId="0" borderId="1" xfId="0" applyNumberFormat="1" applyFont="1" applyBorder="1" applyAlignment="1">
      <alignment horizontal="right" vertical="center" wrapText="1"/>
    </xf>
    <xf numFmtId="4" fontId="11" fillId="0" borderId="1" xfId="0" applyNumberFormat="1" applyFont="1" applyBorder="1" applyAlignment="1">
      <alignment horizontal="right" vertical="center"/>
    </xf>
    <xf numFmtId="4" fontId="6" fillId="6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 vertical="center" wrapText="1"/>
    </xf>
    <xf numFmtId="165" fontId="4" fillId="0" borderId="1" xfId="0" applyNumberFormat="1" applyFont="1" applyBorder="1" applyAlignment="1">
      <alignment horizontal="right" vertical="center"/>
    </xf>
    <xf numFmtId="0" fontId="16" fillId="0" borderId="3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2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wrapText="1"/>
    </xf>
    <xf numFmtId="4" fontId="11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righ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4" fontId="11" fillId="0" borderId="1" xfId="0" applyNumberFormat="1" applyFont="1" applyBorder="1" applyAlignment="1">
      <alignment horizontal="right" vertical="center"/>
    </xf>
    <xf numFmtId="0" fontId="17" fillId="0" borderId="2" xfId="0" applyFont="1" applyBorder="1" applyAlignment="1">
      <alignment horizontal="right" vertical="center" wrapText="1"/>
    </xf>
    <xf numFmtId="0" fontId="17" fillId="0" borderId="4" xfId="0" applyFont="1" applyBorder="1" applyAlignment="1">
      <alignment horizontal="right" vertical="center" wrapText="1"/>
    </xf>
    <xf numFmtId="0" fontId="17" fillId="0" borderId="3" xfId="0" applyFont="1" applyBorder="1" applyAlignment="1">
      <alignment horizontal="right" vertical="center" wrapText="1"/>
    </xf>
    <xf numFmtId="0" fontId="2" fillId="6" borderId="1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view="pageLayout" zoomScaleNormal="125" workbookViewId="0">
      <selection activeCell="G87" sqref="G87"/>
    </sheetView>
  </sheetViews>
  <sheetFormatPr defaultColWidth="9.140625" defaultRowHeight="15" x14ac:dyDescent="0.25"/>
  <cols>
    <col min="1" max="1" width="12.85546875" style="18" customWidth="1"/>
    <col min="2" max="2" width="29.140625" style="16" customWidth="1"/>
    <col min="3" max="3" width="14.28515625" style="17" customWidth="1"/>
    <col min="4" max="5" width="16.5703125" style="19" customWidth="1"/>
    <col min="6" max="6" width="16.5703125" style="17" customWidth="1"/>
    <col min="7" max="7" width="16.5703125" style="20" customWidth="1"/>
    <col min="8" max="8" width="10.7109375" style="1" bestFit="1" customWidth="1"/>
    <col min="9" max="9" width="9.5703125" style="1" bestFit="1" customWidth="1"/>
    <col min="10" max="10" width="9.140625" style="1"/>
    <col min="11" max="11" width="15.5703125" style="1" customWidth="1"/>
    <col min="12" max="16384" width="9.140625" style="1"/>
  </cols>
  <sheetData>
    <row r="1" spans="1:7" ht="102" customHeight="1" x14ac:dyDescent="0.25">
      <c r="A1" s="146" t="s">
        <v>95</v>
      </c>
      <c r="B1" s="147"/>
      <c r="C1" s="147"/>
      <c r="D1" s="147"/>
      <c r="E1" s="147"/>
      <c r="F1" s="147"/>
      <c r="G1" s="148"/>
    </row>
    <row r="2" spans="1:7" ht="61.5" customHeight="1" x14ac:dyDescent="0.25">
      <c r="A2" s="162" t="s">
        <v>113</v>
      </c>
      <c r="B2" s="163"/>
      <c r="C2" s="163"/>
      <c r="D2" s="163"/>
      <c r="E2" s="163"/>
      <c r="F2" s="163"/>
      <c r="G2" s="164"/>
    </row>
    <row r="3" spans="1:7" s="33" customFormat="1" ht="31.5" customHeight="1" x14ac:dyDescent="0.25">
      <c r="A3" s="99" t="s">
        <v>96</v>
      </c>
      <c r="B3" s="99"/>
      <c r="C3" s="22" t="s">
        <v>39</v>
      </c>
      <c r="D3" s="22" t="s">
        <v>54</v>
      </c>
      <c r="E3" s="22" t="s">
        <v>55</v>
      </c>
      <c r="F3" s="22" t="s">
        <v>42</v>
      </c>
      <c r="G3" s="23" t="s">
        <v>43</v>
      </c>
    </row>
    <row r="4" spans="1:7" ht="13.9" customHeight="1" x14ac:dyDescent="0.25">
      <c r="A4" s="120" t="s">
        <v>0</v>
      </c>
      <c r="B4" s="130" t="s">
        <v>1</v>
      </c>
      <c r="C4" s="130" t="s">
        <v>11</v>
      </c>
      <c r="D4" s="165" t="s">
        <v>11</v>
      </c>
      <c r="E4" s="165" t="s">
        <v>11</v>
      </c>
      <c r="F4" s="109" t="s">
        <v>11</v>
      </c>
      <c r="G4" s="109" t="s">
        <v>11</v>
      </c>
    </row>
    <row r="5" spans="1:7" ht="4.5" customHeight="1" x14ac:dyDescent="0.25">
      <c r="A5" s="120"/>
      <c r="B5" s="130"/>
      <c r="C5" s="130"/>
      <c r="D5" s="166"/>
      <c r="E5" s="166"/>
      <c r="F5" s="110"/>
      <c r="G5" s="110"/>
    </row>
    <row r="6" spans="1:7" ht="25.5" x14ac:dyDescent="0.25">
      <c r="A6" s="118" t="s">
        <v>12</v>
      </c>
      <c r="B6" s="21" t="s">
        <v>41</v>
      </c>
      <c r="C6" s="27">
        <v>2000</v>
      </c>
      <c r="D6" s="24">
        <f>C6*12</f>
        <v>24000</v>
      </c>
      <c r="E6" s="24">
        <v>45560</v>
      </c>
      <c r="F6" s="77"/>
      <c r="G6" s="78">
        <v>21560</v>
      </c>
    </row>
    <row r="7" spans="1:7" ht="15.75" x14ac:dyDescent="0.25">
      <c r="A7" s="167"/>
      <c r="B7" s="21" t="s">
        <v>98</v>
      </c>
      <c r="C7" s="27">
        <v>17500</v>
      </c>
      <c r="D7" s="24">
        <f>C7*12</f>
        <v>210000</v>
      </c>
      <c r="E7" s="24">
        <v>224900</v>
      </c>
      <c r="F7" s="77"/>
      <c r="G7" s="78">
        <v>14900</v>
      </c>
    </row>
    <row r="8" spans="1:7" ht="15.75" x14ac:dyDescent="0.25">
      <c r="A8" s="167"/>
      <c r="B8" s="21" t="s">
        <v>97</v>
      </c>
      <c r="C8" s="27">
        <v>4500</v>
      </c>
      <c r="D8" s="24">
        <f>C8*12</f>
        <v>54000</v>
      </c>
      <c r="E8" s="24">
        <v>80149</v>
      </c>
      <c r="F8" s="77"/>
      <c r="G8" s="78">
        <v>55559</v>
      </c>
    </row>
    <row r="9" spans="1:7" ht="15.75" x14ac:dyDescent="0.25">
      <c r="A9" s="167"/>
      <c r="B9" s="21" t="s">
        <v>99</v>
      </c>
      <c r="C9" s="27">
        <v>2500</v>
      </c>
      <c r="D9" s="24">
        <f>C9*12</f>
        <v>30000</v>
      </c>
      <c r="E9" s="24">
        <v>33840.1</v>
      </c>
      <c r="F9" s="77"/>
      <c r="G9" s="78">
        <v>3840.1</v>
      </c>
    </row>
    <row r="10" spans="1:7" ht="15.75" x14ac:dyDescent="0.25">
      <c r="A10" s="167"/>
      <c r="B10" s="21" t="s">
        <v>87</v>
      </c>
      <c r="C10" s="27">
        <v>11207</v>
      </c>
      <c r="D10" s="24">
        <v>128484</v>
      </c>
      <c r="E10" s="24">
        <v>130157.88</v>
      </c>
      <c r="F10" s="77"/>
      <c r="G10" s="78">
        <v>1865.98</v>
      </c>
    </row>
    <row r="11" spans="1:7" ht="15.75" x14ac:dyDescent="0.25">
      <c r="A11" s="167"/>
      <c r="B11" s="21" t="s">
        <v>9</v>
      </c>
      <c r="C11" s="27">
        <v>851</v>
      </c>
      <c r="D11" s="24">
        <v>10212</v>
      </c>
      <c r="E11" s="24">
        <v>10208.200000000001</v>
      </c>
      <c r="F11" s="77">
        <v>3.8</v>
      </c>
      <c r="G11" s="78"/>
    </row>
    <row r="12" spans="1:7" ht="25.5" x14ac:dyDescent="0.25">
      <c r="A12" s="167"/>
      <c r="B12" s="21" t="s">
        <v>100</v>
      </c>
      <c r="C12" s="27">
        <v>1500</v>
      </c>
      <c r="D12" s="24">
        <f t="shared" ref="D12:D13" si="0">C12*12</f>
        <v>18000</v>
      </c>
      <c r="E12" s="24">
        <v>0</v>
      </c>
      <c r="F12" s="77">
        <v>18000</v>
      </c>
      <c r="G12" s="78"/>
    </row>
    <row r="13" spans="1:7" ht="15.75" x14ac:dyDescent="0.25">
      <c r="A13" s="167"/>
      <c r="B13" s="21" t="s">
        <v>70</v>
      </c>
      <c r="C13" s="27">
        <v>10000</v>
      </c>
      <c r="D13" s="24">
        <f t="shared" si="0"/>
        <v>120000</v>
      </c>
      <c r="E13" s="24">
        <v>120000</v>
      </c>
      <c r="F13" s="77"/>
      <c r="G13" s="78"/>
    </row>
    <row r="14" spans="1:7" ht="25.5" x14ac:dyDescent="0.25">
      <c r="A14" s="167"/>
      <c r="B14" s="21" t="s">
        <v>102</v>
      </c>
      <c r="C14" s="27">
        <v>1400</v>
      </c>
      <c r="D14" s="24">
        <v>15600</v>
      </c>
      <c r="E14" s="24">
        <v>18400</v>
      </c>
      <c r="F14" s="77"/>
      <c r="G14" s="78">
        <v>2800</v>
      </c>
    </row>
    <row r="15" spans="1:7" ht="15.75" x14ac:dyDescent="0.25">
      <c r="A15" s="167"/>
      <c r="B15" s="21" t="s">
        <v>101</v>
      </c>
      <c r="C15" s="27">
        <v>5200</v>
      </c>
      <c r="D15" s="24">
        <v>55080</v>
      </c>
      <c r="E15" s="24">
        <v>57960</v>
      </c>
      <c r="F15" s="77"/>
      <c r="G15" s="78">
        <v>2880</v>
      </c>
    </row>
    <row r="16" spans="1:7" ht="15.75" x14ac:dyDescent="0.25">
      <c r="A16" s="120" t="s">
        <v>2</v>
      </c>
      <c r="B16" s="21" t="s">
        <v>3</v>
      </c>
      <c r="C16" s="27">
        <v>3583</v>
      </c>
      <c r="D16" s="24">
        <v>42996</v>
      </c>
      <c r="E16" s="24">
        <v>44754.1</v>
      </c>
      <c r="F16" s="77"/>
      <c r="G16" s="78">
        <v>1758.1</v>
      </c>
    </row>
    <row r="17" spans="1:8" ht="15.75" x14ac:dyDescent="0.25">
      <c r="A17" s="120"/>
      <c r="B17" s="21" t="s">
        <v>4</v>
      </c>
      <c r="C17" s="27">
        <v>20350</v>
      </c>
      <c r="D17" s="24">
        <v>244200</v>
      </c>
      <c r="E17" s="24">
        <v>239487.35</v>
      </c>
      <c r="F17" s="77">
        <v>4712.6499999999996</v>
      </c>
      <c r="G17" s="78"/>
    </row>
    <row r="18" spans="1:8" ht="15.75" x14ac:dyDescent="0.25">
      <c r="A18" s="120"/>
      <c r="B18" s="21" t="s">
        <v>5</v>
      </c>
      <c r="C18" s="27">
        <v>75</v>
      </c>
      <c r="D18" s="24">
        <v>900</v>
      </c>
      <c r="E18" s="24">
        <v>900</v>
      </c>
      <c r="F18" s="77"/>
      <c r="G18" s="78"/>
    </row>
    <row r="19" spans="1:8" ht="15.75" x14ac:dyDescent="0.25">
      <c r="A19" s="86" t="s">
        <v>126</v>
      </c>
      <c r="B19" s="21" t="s">
        <v>103</v>
      </c>
      <c r="C19" s="27"/>
      <c r="D19" s="24">
        <v>111221</v>
      </c>
      <c r="E19" s="24">
        <v>59669.03</v>
      </c>
      <c r="F19" s="77">
        <v>51551.97</v>
      </c>
      <c r="G19" s="78"/>
    </row>
    <row r="20" spans="1:8" ht="15.75" x14ac:dyDescent="0.25">
      <c r="A20" s="120" t="s">
        <v>38</v>
      </c>
      <c r="B20" s="21" t="s">
        <v>103</v>
      </c>
      <c r="C20" s="27"/>
      <c r="D20" s="24">
        <v>343125</v>
      </c>
      <c r="E20" s="24">
        <v>284670</v>
      </c>
      <c r="F20" s="77">
        <v>58455</v>
      </c>
      <c r="G20" s="78"/>
    </row>
    <row r="21" spans="1:8" ht="15.75" x14ac:dyDescent="0.25">
      <c r="A21" s="120"/>
      <c r="B21" s="21" t="s">
        <v>6</v>
      </c>
      <c r="C21" s="27"/>
      <c r="D21" s="24">
        <v>4500</v>
      </c>
      <c r="E21" s="24">
        <v>25200</v>
      </c>
      <c r="F21" s="77"/>
      <c r="G21" s="78">
        <v>20700</v>
      </c>
    </row>
    <row r="22" spans="1:8" ht="25.5" x14ac:dyDescent="0.25">
      <c r="A22" s="26" t="s">
        <v>72</v>
      </c>
      <c r="B22" s="21" t="s">
        <v>71</v>
      </c>
      <c r="C22" s="27">
        <v>221261.5</v>
      </c>
      <c r="D22" s="24">
        <v>2625369</v>
      </c>
      <c r="E22" s="24">
        <v>2558018.9500000002</v>
      </c>
      <c r="F22" s="77">
        <v>19219.560000000001</v>
      </c>
      <c r="G22" s="78"/>
    </row>
    <row r="23" spans="1:8" ht="38.25" x14ac:dyDescent="0.25">
      <c r="A23" s="26" t="s">
        <v>7</v>
      </c>
      <c r="B23" s="21" t="s">
        <v>13</v>
      </c>
      <c r="C23" s="27">
        <v>18000</v>
      </c>
      <c r="D23" s="24">
        <v>213000</v>
      </c>
      <c r="E23" s="24">
        <v>190970.25</v>
      </c>
      <c r="F23" s="77">
        <v>22029.75</v>
      </c>
      <c r="G23" s="78"/>
    </row>
    <row r="24" spans="1:8" ht="25.5" x14ac:dyDescent="0.25">
      <c r="A24" s="26" t="s">
        <v>8</v>
      </c>
      <c r="B24" s="21" t="s">
        <v>104</v>
      </c>
      <c r="C24" s="27">
        <v>27805.25</v>
      </c>
      <c r="D24" s="24">
        <v>333667.5</v>
      </c>
      <c r="E24" s="24">
        <v>824869.46</v>
      </c>
      <c r="F24" s="77"/>
      <c r="G24" s="78">
        <v>491201.96</v>
      </c>
    </row>
    <row r="25" spans="1:8" ht="24" x14ac:dyDescent="0.25">
      <c r="A25" s="76" t="s">
        <v>61</v>
      </c>
      <c r="B25" s="21" t="s">
        <v>105</v>
      </c>
      <c r="C25" s="27">
        <v>5561.05</v>
      </c>
      <c r="D25" s="24">
        <f>66732.3</f>
        <v>66732.3</v>
      </c>
      <c r="E25" s="24"/>
      <c r="F25" s="77">
        <v>66732.3</v>
      </c>
      <c r="G25" s="78"/>
    </row>
    <row r="26" spans="1:8" ht="15.75" x14ac:dyDescent="0.25">
      <c r="A26" s="118" t="s">
        <v>73</v>
      </c>
      <c r="B26" s="21" t="s">
        <v>4</v>
      </c>
      <c r="C26" s="27">
        <v>5466</v>
      </c>
      <c r="D26" s="24">
        <v>74856</v>
      </c>
      <c r="E26" s="24">
        <v>59983.7</v>
      </c>
      <c r="F26" s="77">
        <v>14872.3</v>
      </c>
      <c r="G26" s="78"/>
    </row>
    <row r="27" spans="1:8" ht="25.5" x14ac:dyDescent="0.25">
      <c r="A27" s="119"/>
      <c r="B27" s="21" t="s">
        <v>74</v>
      </c>
      <c r="C27" s="27">
        <v>1170</v>
      </c>
      <c r="D27" s="24">
        <f>14040</f>
        <v>14040</v>
      </c>
      <c r="E27" s="24">
        <v>16009.6</v>
      </c>
      <c r="F27" s="77"/>
      <c r="G27" s="78">
        <v>1969.6</v>
      </c>
    </row>
    <row r="28" spans="1:8" ht="25.5" x14ac:dyDescent="0.25">
      <c r="A28" s="120" t="s">
        <v>88</v>
      </c>
      <c r="B28" s="21" t="s">
        <v>44</v>
      </c>
      <c r="C28" s="27">
        <v>8000</v>
      </c>
      <c r="D28" s="24">
        <f>88800</f>
        <v>88800</v>
      </c>
      <c r="E28" s="24">
        <v>95494.13</v>
      </c>
      <c r="F28" s="77"/>
      <c r="G28" s="78">
        <v>10652.13</v>
      </c>
    </row>
    <row r="29" spans="1:8" ht="15.75" x14ac:dyDescent="0.25">
      <c r="A29" s="120"/>
      <c r="B29" s="21" t="s">
        <v>106</v>
      </c>
      <c r="C29" s="27">
        <v>4200</v>
      </c>
      <c r="D29" s="24">
        <v>49800</v>
      </c>
      <c r="E29" s="24">
        <v>44129.9</v>
      </c>
      <c r="F29" s="77">
        <v>5670.1</v>
      </c>
      <c r="G29" s="78"/>
    </row>
    <row r="30" spans="1:8" ht="25.5" x14ac:dyDescent="0.25">
      <c r="A30" s="120"/>
      <c r="B30" s="21" t="s">
        <v>89</v>
      </c>
      <c r="C30" s="27">
        <v>800</v>
      </c>
      <c r="D30" s="24">
        <v>9300</v>
      </c>
      <c r="E30" s="24">
        <v>8400</v>
      </c>
      <c r="F30" s="77">
        <v>900</v>
      </c>
      <c r="G30" s="78"/>
    </row>
    <row r="31" spans="1:8" ht="29.25" customHeight="1" x14ac:dyDescent="0.25">
      <c r="A31" s="100" t="s">
        <v>37</v>
      </c>
      <c r="B31" s="102"/>
      <c r="C31" s="60">
        <f>SUM(C6:C30)</f>
        <v>372929.8</v>
      </c>
      <c r="D31" s="60">
        <f>SUM(D6:D30)</f>
        <v>4887882.8</v>
      </c>
      <c r="E31" s="60">
        <f>SUM(E6:E30)</f>
        <v>5173731.6500000004</v>
      </c>
      <c r="F31" s="60">
        <f>SUM(F6:F30)</f>
        <v>262147.42999999993</v>
      </c>
      <c r="G31" s="60">
        <f>SUM(G6:G30)</f>
        <v>629686.87</v>
      </c>
      <c r="H31" s="38"/>
    </row>
    <row r="32" spans="1:8" ht="27" customHeight="1" x14ac:dyDescent="0.25">
      <c r="A32" s="121" t="s">
        <v>75</v>
      </c>
      <c r="B32" s="122"/>
      <c r="C32" s="43"/>
      <c r="D32" s="44"/>
      <c r="E32" s="44">
        <v>7843.1</v>
      </c>
      <c r="F32" s="45"/>
      <c r="G32" s="30">
        <v>7843.1</v>
      </c>
    </row>
    <row r="33" spans="1:8" ht="29.25" customHeight="1" x14ac:dyDescent="0.25">
      <c r="A33" s="106" t="s">
        <v>69</v>
      </c>
      <c r="B33" s="107"/>
      <c r="C33" s="107"/>
      <c r="D33" s="107"/>
      <c r="E33" s="107"/>
      <c r="F33" s="108"/>
      <c r="G33" s="70">
        <f>F31-G31-G32</f>
        <v>-375382.54000000004</v>
      </c>
      <c r="H33" s="38"/>
    </row>
    <row r="34" spans="1:8" ht="29.25" customHeight="1" x14ac:dyDescent="0.25">
      <c r="A34" s="123" t="s">
        <v>65</v>
      </c>
      <c r="B34" s="124"/>
      <c r="C34" s="124"/>
      <c r="D34" s="124"/>
      <c r="E34" s="124"/>
      <c r="F34" s="124"/>
      <c r="G34" s="125"/>
      <c r="H34" s="38"/>
    </row>
    <row r="35" spans="1:8" ht="29.25" customHeight="1" x14ac:dyDescent="0.25">
      <c r="A35" s="126" t="s">
        <v>10</v>
      </c>
      <c r="B35" s="80" t="s">
        <v>112</v>
      </c>
      <c r="C35" s="81">
        <v>500</v>
      </c>
      <c r="D35" s="81">
        <v>6000</v>
      </c>
      <c r="E35" s="82"/>
      <c r="F35" s="82"/>
      <c r="G35" s="80"/>
      <c r="H35" s="38"/>
    </row>
    <row r="36" spans="1:8" s="36" customFormat="1" ht="18" customHeight="1" x14ac:dyDescent="0.25">
      <c r="A36" s="127"/>
      <c r="B36" s="79" t="s">
        <v>90</v>
      </c>
      <c r="C36" s="59">
        <v>2600</v>
      </c>
      <c r="D36" s="59">
        <f>C36*12</f>
        <v>31200</v>
      </c>
      <c r="E36" s="117">
        <v>10620</v>
      </c>
      <c r="F36" s="117">
        <f>D35+D36+D37</f>
        <v>58800</v>
      </c>
      <c r="G36" s="145">
        <v>0</v>
      </c>
    </row>
    <row r="37" spans="1:8" s="36" customFormat="1" ht="15.75" customHeight="1" x14ac:dyDescent="0.25">
      <c r="A37" s="128"/>
      <c r="B37" s="79" t="s">
        <v>111</v>
      </c>
      <c r="C37" s="59">
        <v>1800</v>
      </c>
      <c r="D37" s="59">
        <f t="shared" ref="D37" si="1">C37*12</f>
        <v>21600</v>
      </c>
      <c r="E37" s="117"/>
      <c r="F37" s="117"/>
      <c r="G37" s="145"/>
    </row>
    <row r="38" spans="1:8" s="36" customFormat="1" ht="21.75" customHeight="1" x14ac:dyDescent="0.25">
      <c r="A38" s="112" t="s">
        <v>77</v>
      </c>
      <c r="B38" s="113"/>
      <c r="C38" s="113"/>
      <c r="D38" s="113"/>
      <c r="E38" s="113"/>
      <c r="F38" s="113"/>
      <c r="G38" s="114"/>
    </row>
    <row r="39" spans="1:8" s="36" customFormat="1" ht="15.75" customHeight="1" x14ac:dyDescent="0.25">
      <c r="A39" s="115" t="s">
        <v>78</v>
      </c>
      <c r="B39" s="116"/>
      <c r="C39" s="59"/>
      <c r="D39" s="59"/>
      <c r="E39" s="72"/>
      <c r="F39" s="72">
        <v>64000</v>
      </c>
      <c r="G39" s="73"/>
    </row>
    <row r="40" spans="1:8" s="36" customFormat="1" ht="15.75" customHeight="1" x14ac:dyDescent="0.25">
      <c r="A40" s="115" t="s">
        <v>76</v>
      </c>
      <c r="B40" s="116"/>
      <c r="C40" s="59"/>
      <c r="D40" s="59"/>
      <c r="E40" s="72"/>
      <c r="F40" s="72"/>
      <c r="G40" s="73"/>
    </row>
    <row r="41" spans="1:8" s="36" customFormat="1" ht="15.75" customHeight="1" x14ac:dyDescent="0.25">
      <c r="A41" s="115" t="s">
        <v>124</v>
      </c>
      <c r="B41" s="116"/>
      <c r="C41" s="59"/>
      <c r="D41" s="59"/>
      <c r="E41" s="85"/>
      <c r="F41" s="85">
        <v>233.42</v>
      </c>
      <c r="G41" s="83"/>
    </row>
    <row r="42" spans="1:8" s="36" customFormat="1" ht="15.75" customHeight="1" x14ac:dyDescent="0.25">
      <c r="A42" s="115" t="s">
        <v>79</v>
      </c>
      <c r="B42" s="116"/>
      <c r="C42" s="59"/>
      <c r="D42" s="59"/>
      <c r="E42" s="72"/>
      <c r="F42" s="72"/>
      <c r="G42" s="73"/>
    </row>
    <row r="43" spans="1:8" s="36" customFormat="1" ht="24.75" customHeight="1" x14ac:dyDescent="0.25">
      <c r="A43" s="137" t="s">
        <v>114</v>
      </c>
      <c r="B43" s="137"/>
      <c r="C43" s="137"/>
      <c r="D43" s="137"/>
      <c r="E43" s="137"/>
      <c r="F43" s="72">
        <v>9600</v>
      </c>
      <c r="G43" s="73"/>
    </row>
    <row r="44" spans="1:8" s="36" customFormat="1" ht="24.75" customHeight="1" x14ac:dyDescent="0.25">
      <c r="A44" s="111" t="s">
        <v>68</v>
      </c>
      <c r="B44" s="111"/>
      <c r="C44" s="111"/>
      <c r="D44" s="111"/>
      <c r="E44" s="111"/>
      <c r="F44" s="74">
        <f>F36+F40-F43-F41</f>
        <v>48966.58</v>
      </c>
      <c r="G44" s="73"/>
    </row>
    <row r="45" spans="1:8" s="36" customFormat="1" ht="24.75" customHeight="1" x14ac:dyDescent="0.25">
      <c r="A45" s="115"/>
      <c r="B45" s="136"/>
      <c r="C45" s="136"/>
      <c r="D45" s="136"/>
      <c r="E45" s="136"/>
      <c r="F45" s="136"/>
      <c r="G45" s="116"/>
    </row>
    <row r="46" spans="1:8" s="36" customFormat="1" ht="24.75" customHeight="1" x14ac:dyDescent="0.25">
      <c r="A46" s="112" t="s">
        <v>66</v>
      </c>
      <c r="B46" s="113"/>
      <c r="C46" s="113"/>
      <c r="D46" s="113"/>
      <c r="E46" s="113"/>
      <c r="F46" s="113"/>
      <c r="G46" s="114"/>
    </row>
    <row r="47" spans="1:8" ht="15.75" x14ac:dyDescent="0.25">
      <c r="A47" s="129" t="s">
        <v>45</v>
      </c>
      <c r="B47" s="129"/>
      <c r="C47" s="37">
        <v>5550</v>
      </c>
      <c r="D47" s="37">
        <v>66180</v>
      </c>
      <c r="E47" s="25">
        <v>68400</v>
      </c>
      <c r="F47" s="25">
        <v>0</v>
      </c>
      <c r="G47" s="30">
        <f>E47-D47</f>
        <v>2220</v>
      </c>
    </row>
    <row r="48" spans="1:8" ht="17.25" customHeight="1" x14ac:dyDescent="0.25">
      <c r="A48" s="129" t="s">
        <v>91</v>
      </c>
      <c r="B48" s="129"/>
      <c r="C48" s="37">
        <v>7880</v>
      </c>
      <c r="D48" s="37">
        <v>88760</v>
      </c>
      <c r="E48" s="25">
        <v>84800</v>
      </c>
      <c r="F48" s="25">
        <v>3960</v>
      </c>
      <c r="G48" s="30">
        <v>0</v>
      </c>
    </row>
    <row r="49" spans="1:7" ht="17.25" customHeight="1" x14ac:dyDescent="0.25">
      <c r="A49" s="129" t="s">
        <v>46</v>
      </c>
      <c r="B49" s="129"/>
      <c r="C49" s="37">
        <v>7960</v>
      </c>
      <c r="D49" s="37">
        <v>95440</v>
      </c>
      <c r="E49" s="25">
        <v>95520</v>
      </c>
      <c r="F49" s="25">
        <v>0</v>
      </c>
      <c r="G49" s="30">
        <f>E49-D49</f>
        <v>80</v>
      </c>
    </row>
    <row r="50" spans="1:7" s="2" customFormat="1" ht="15" customHeight="1" x14ac:dyDescent="0.2">
      <c r="A50" s="90" t="s">
        <v>51</v>
      </c>
      <c r="B50" s="91"/>
      <c r="C50" s="27">
        <v>0</v>
      </c>
      <c r="D50" s="25">
        <v>0</v>
      </c>
      <c r="E50" s="25">
        <v>0</v>
      </c>
      <c r="F50" s="25">
        <f>D50-E50</f>
        <v>0</v>
      </c>
      <c r="G50" s="25">
        <v>0</v>
      </c>
    </row>
    <row r="51" spans="1:7" ht="27.75" customHeight="1" x14ac:dyDescent="0.25">
      <c r="A51" s="106" t="s">
        <v>92</v>
      </c>
      <c r="B51" s="107"/>
      <c r="C51" s="107"/>
      <c r="D51" s="107"/>
      <c r="E51" s="107"/>
      <c r="F51" s="108"/>
      <c r="G51" s="70">
        <f>F47+F48+F49+F50-G47-G48-G49-G50</f>
        <v>1660</v>
      </c>
    </row>
    <row r="52" spans="1:7" ht="27.75" customHeight="1" x14ac:dyDescent="0.25">
      <c r="A52" s="138"/>
      <c r="B52" s="139"/>
      <c r="C52" s="139"/>
      <c r="D52" s="139"/>
      <c r="E52" s="139"/>
      <c r="F52" s="139"/>
      <c r="G52" s="140"/>
    </row>
    <row r="53" spans="1:7" s="52" customFormat="1" ht="38.25" customHeight="1" x14ac:dyDescent="0.25">
      <c r="A53" s="46" t="s">
        <v>14</v>
      </c>
      <c r="B53" s="47" t="s">
        <v>107</v>
      </c>
      <c r="C53" s="48">
        <v>89866.567999999999</v>
      </c>
      <c r="D53" s="49">
        <f>C53*12</f>
        <v>1078398.8160000001</v>
      </c>
      <c r="E53" s="49"/>
      <c r="F53" s="50"/>
      <c r="G53" s="51"/>
    </row>
    <row r="54" spans="1:7" ht="29.25" customHeight="1" x14ac:dyDescent="0.25">
      <c r="A54" s="53"/>
      <c r="B54" s="53"/>
      <c r="C54" s="53"/>
      <c r="D54" s="53"/>
      <c r="E54" s="53"/>
      <c r="F54" s="53"/>
      <c r="G54" s="54"/>
    </row>
    <row r="55" spans="1:7" ht="41.25" customHeight="1" x14ac:dyDescent="0.25">
      <c r="A55" s="99" t="s">
        <v>108</v>
      </c>
      <c r="B55" s="99"/>
      <c r="C55" s="22" t="s">
        <v>39</v>
      </c>
      <c r="D55" s="22" t="s">
        <v>115</v>
      </c>
      <c r="E55" s="22" t="s">
        <v>40</v>
      </c>
      <c r="F55" s="22" t="s">
        <v>42</v>
      </c>
      <c r="G55" s="23" t="s">
        <v>43</v>
      </c>
    </row>
    <row r="56" spans="1:7" ht="29.25" customHeight="1" x14ac:dyDescent="0.25">
      <c r="A56" s="103" t="s">
        <v>116</v>
      </c>
      <c r="B56" s="104"/>
      <c r="C56" s="104"/>
      <c r="D56" s="104"/>
      <c r="E56" s="104"/>
      <c r="F56" s="104"/>
      <c r="G56" s="105"/>
    </row>
    <row r="57" spans="1:7" ht="22.5" customHeight="1" x14ac:dyDescent="0.25">
      <c r="A57" s="96" t="s">
        <v>93</v>
      </c>
      <c r="B57" s="97"/>
      <c r="C57" s="98"/>
      <c r="D57" s="27">
        <v>4574681.83</v>
      </c>
      <c r="E57" s="27">
        <v>4278800.57</v>
      </c>
      <c r="F57" s="25">
        <f>D57-E57</f>
        <v>295881.25999999978</v>
      </c>
      <c r="G57" s="25">
        <v>0</v>
      </c>
    </row>
    <row r="58" spans="1:7" ht="23.25" customHeight="1" x14ac:dyDescent="0.25">
      <c r="A58" s="96" t="s">
        <v>80</v>
      </c>
      <c r="B58" s="97"/>
      <c r="C58" s="98"/>
      <c r="D58" s="27">
        <v>73039.429999999993</v>
      </c>
      <c r="E58" s="27">
        <v>73360</v>
      </c>
      <c r="F58" s="25">
        <v>0</v>
      </c>
      <c r="G58" s="25">
        <f>E58-D58</f>
        <v>320.57000000000698</v>
      </c>
    </row>
    <row r="59" spans="1:7" ht="21" customHeight="1" x14ac:dyDescent="0.25">
      <c r="A59" s="96" t="s">
        <v>94</v>
      </c>
      <c r="B59" s="97"/>
      <c r="C59" s="98"/>
      <c r="D59" s="27">
        <v>1796493.8</v>
      </c>
      <c r="E59" s="27">
        <v>1997982.71</v>
      </c>
      <c r="F59" s="25">
        <v>0</v>
      </c>
      <c r="G59" s="25">
        <f>E59-D59</f>
        <v>201488.90999999992</v>
      </c>
    </row>
    <row r="60" spans="1:7" ht="23.25" customHeight="1" x14ac:dyDescent="0.25">
      <c r="A60" s="96" t="s">
        <v>47</v>
      </c>
      <c r="B60" s="97"/>
      <c r="C60" s="98"/>
      <c r="D60" s="27">
        <v>2025857.9</v>
      </c>
      <c r="E60" s="27">
        <v>2241129.2400000002</v>
      </c>
      <c r="F60" s="25">
        <v>0</v>
      </c>
      <c r="G60" s="25">
        <f>E60-D60</f>
        <v>215271.34000000032</v>
      </c>
    </row>
    <row r="61" spans="1:7" ht="23.25" customHeight="1" x14ac:dyDescent="0.25">
      <c r="A61" s="100" t="s">
        <v>117</v>
      </c>
      <c r="B61" s="101"/>
      <c r="C61" s="102"/>
      <c r="D61" s="61">
        <f>SUM(D57:D60)</f>
        <v>8470072.959999999</v>
      </c>
      <c r="E61" s="61">
        <f>SUM(E57:E60)</f>
        <v>8591272.5199999996</v>
      </c>
      <c r="F61" s="24">
        <f>SUM(F57:F60)</f>
        <v>295881.25999999978</v>
      </c>
      <c r="G61" s="24">
        <f>SUM(G57:G60)</f>
        <v>417080.82000000024</v>
      </c>
    </row>
    <row r="62" spans="1:7" ht="23.25" customHeight="1" x14ac:dyDescent="0.25">
      <c r="A62" s="103" t="s">
        <v>50</v>
      </c>
      <c r="B62" s="104"/>
      <c r="C62" s="104"/>
      <c r="D62" s="104"/>
      <c r="E62" s="104"/>
      <c r="F62" s="104"/>
      <c r="G62" s="105"/>
    </row>
    <row r="63" spans="1:7" ht="18.75" customHeight="1" x14ac:dyDescent="0.25">
      <c r="A63" s="96" t="s">
        <v>48</v>
      </c>
      <c r="B63" s="97"/>
      <c r="C63" s="98"/>
      <c r="D63" s="27">
        <v>430673.18</v>
      </c>
      <c r="E63" s="27">
        <v>0</v>
      </c>
      <c r="F63" s="25">
        <f>D63-E63</f>
        <v>430673.18</v>
      </c>
      <c r="G63" s="25">
        <v>0</v>
      </c>
    </row>
    <row r="64" spans="1:7" ht="18.75" customHeight="1" x14ac:dyDescent="0.25">
      <c r="A64" s="150"/>
      <c r="B64" s="151"/>
      <c r="C64" s="151"/>
      <c r="D64" s="151"/>
      <c r="E64" s="151"/>
      <c r="F64" s="151"/>
      <c r="G64" s="152"/>
    </row>
    <row r="65" spans="1:9" ht="24.75" customHeight="1" x14ac:dyDescent="0.25">
      <c r="A65" s="106" t="s">
        <v>62</v>
      </c>
      <c r="B65" s="107"/>
      <c r="C65" s="107"/>
      <c r="D65" s="107"/>
      <c r="E65" s="107"/>
      <c r="F65" s="108"/>
      <c r="G65" s="70">
        <f>F61+F63-G61</f>
        <v>309473.61999999947</v>
      </c>
    </row>
    <row r="66" spans="1:9" x14ac:dyDescent="0.25">
      <c r="A66" s="39"/>
      <c r="B66" s="39"/>
      <c r="C66" s="39"/>
      <c r="D66" s="39"/>
      <c r="E66" s="39"/>
      <c r="F66" s="39"/>
      <c r="G66" s="39"/>
    </row>
    <row r="67" spans="1:9" s="52" customFormat="1" ht="15.75" customHeight="1" x14ac:dyDescent="0.25">
      <c r="A67" s="92" t="s">
        <v>118</v>
      </c>
      <c r="B67" s="93"/>
      <c r="C67" s="93"/>
      <c r="D67" s="93"/>
      <c r="E67" s="88" t="s">
        <v>63</v>
      </c>
      <c r="F67" s="89"/>
      <c r="G67" s="66">
        <f>G33</f>
        <v>-375382.54000000004</v>
      </c>
    </row>
    <row r="68" spans="1:9" s="52" customFormat="1" ht="15.75" x14ac:dyDescent="0.25">
      <c r="A68" s="94"/>
      <c r="B68" s="95"/>
      <c r="C68" s="95"/>
      <c r="D68" s="95"/>
      <c r="E68" s="88" t="s">
        <v>67</v>
      </c>
      <c r="F68" s="89"/>
      <c r="G68" s="66">
        <f>G51</f>
        <v>1660</v>
      </c>
      <c r="I68" s="69"/>
    </row>
    <row r="69" spans="1:9" s="52" customFormat="1" ht="15.75" x14ac:dyDescent="0.25">
      <c r="A69" s="94"/>
      <c r="B69" s="95"/>
      <c r="C69" s="95"/>
      <c r="D69" s="95"/>
      <c r="E69" s="88" t="s">
        <v>64</v>
      </c>
      <c r="F69" s="89"/>
      <c r="G69" s="66">
        <f>G65</f>
        <v>309473.61999999947</v>
      </c>
    </row>
    <row r="70" spans="1:9" s="52" customFormat="1" ht="15.75" x14ac:dyDescent="0.25">
      <c r="A70" s="159" t="s">
        <v>119</v>
      </c>
      <c r="B70" s="160"/>
      <c r="C70" s="160"/>
      <c r="D70" s="160"/>
      <c r="E70" s="160"/>
      <c r="F70" s="161"/>
      <c r="G70" s="67">
        <f>SUM(G67:G69)</f>
        <v>-64248.920000000566</v>
      </c>
    </row>
    <row r="71" spans="1:9" s="52" customFormat="1" ht="15.75" x14ac:dyDescent="0.25">
      <c r="A71" s="62"/>
      <c r="B71" s="68"/>
      <c r="C71" s="68"/>
      <c r="D71" s="68"/>
      <c r="E71" s="65"/>
      <c r="F71" s="62"/>
      <c r="G71" s="64"/>
    </row>
    <row r="72" spans="1:9" s="52" customFormat="1" ht="25.5" customHeight="1" x14ac:dyDescent="0.25">
      <c r="A72" s="153" t="s">
        <v>58</v>
      </c>
      <c r="B72" s="154"/>
      <c r="C72" s="155"/>
      <c r="D72" s="22" t="s">
        <v>120</v>
      </c>
      <c r="E72" s="22" t="s">
        <v>59</v>
      </c>
      <c r="F72" s="22" t="s">
        <v>60</v>
      </c>
      <c r="G72" s="22" t="s">
        <v>121</v>
      </c>
    </row>
    <row r="73" spans="1:9" ht="15.75" customHeight="1" x14ac:dyDescent="0.25">
      <c r="A73" s="156"/>
      <c r="B73" s="157"/>
      <c r="C73" s="158"/>
      <c r="D73" s="27">
        <v>2534666.83</v>
      </c>
      <c r="E73" s="27">
        <f>F44</f>
        <v>48966.58</v>
      </c>
      <c r="F73" s="31">
        <v>0</v>
      </c>
      <c r="G73" s="24">
        <f>G70+D73+E73-F73</f>
        <v>2519384.4899999998</v>
      </c>
    </row>
    <row r="74" spans="1:9" s="52" customFormat="1" ht="15.75" x14ac:dyDescent="0.25">
      <c r="A74" s="62"/>
      <c r="B74" s="63"/>
      <c r="C74" s="63"/>
      <c r="D74" s="63"/>
      <c r="E74" s="65"/>
      <c r="F74" s="62"/>
      <c r="G74" s="64"/>
    </row>
    <row r="75" spans="1:9" s="28" customFormat="1" ht="14.25" customHeight="1" x14ac:dyDescent="0.25">
      <c r="A75" s="18"/>
      <c r="B75" s="149" t="s">
        <v>109</v>
      </c>
      <c r="C75" s="149"/>
      <c r="D75" s="149"/>
      <c r="E75" s="19"/>
      <c r="F75" s="17"/>
      <c r="G75" s="20"/>
    </row>
    <row r="76" spans="1:9" s="28" customFormat="1" ht="14.25" customHeight="1" x14ac:dyDescent="0.25">
      <c r="A76" s="18"/>
      <c r="B76" s="141" t="s">
        <v>122</v>
      </c>
      <c r="C76" s="141"/>
      <c r="D76" s="141"/>
      <c r="E76" s="19"/>
      <c r="F76" s="17"/>
      <c r="G76" s="20"/>
    </row>
    <row r="77" spans="1:9" ht="19.5" customHeight="1" x14ac:dyDescent="0.25">
      <c r="A77" s="135"/>
      <c r="B77" s="135"/>
      <c r="C77" s="135"/>
      <c r="D77" s="135"/>
      <c r="E77" s="135"/>
    </row>
    <row r="78" spans="1:9" ht="19.5" customHeight="1" x14ac:dyDescent="0.25">
      <c r="B78" s="129" t="s">
        <v>49</v>
      </c>
      <c r="C78" s="129"/>
      <c r="D78" s="129"/>
      <c r="E78" s="55">
        <v>86618.68</v>
      </c>
      <c r="F78" s="29"/>
      <c r="G78" s="32"/>
    </row>
    <row r="79" spans="1:9" ht="19.5" customHeight="1" x14ac:dyDescent="0.25">
      <c r="A79" s="40"/>
      <c r="B79" s="129" t="s">
        <v>110</v>
      </c>
      <c r="C79" s="129"/>
      <c r="D79" s="129"/>
      <c r="E79" s="55">
        <v>7876316.8399999999</v>
      </c>
      <c r="F79" s="29"/>
      <c r="G79" s="32"/>
    </row>
    <row r="80" spans="1:9" ht="19.5" customHeight="1" x14ac:dyDescent="0.25">
      <c r="A80" s="75"/>
      <c r="B80" s="129" t="s">
        <v>83</v>
      </c>
      <c r="C80" s="129"/>
      <c r="D80" s="129"/>
      <c r="E80" s="55">
        <v>78600</v>
      </c>
      <c r="F80" s="29"/>
      <c r="G80" s="58"/>
    </row>
    <row r="81" spans="1:7" ht="19.5" customHeight="1" x14ac:dyDescent="0.25">
      <c r="A81" s="75"/>
      <c r="B81" s="129" t="s">
        <v>81</v>
      </c>
      <c r="C81" s="129"/>
      <c r="D81" s="129"/>
      <c r="E81" s="55">
        <v>38077.15</v>
      </c>
      <c r="F81" s="29"/>
      <c r="G81" s="58"/>
    </row>
    <row r="82" spans="1:7" ht="19.5" customHeight="1" x14ac:dyDescent="0.25">
      <c r="A82" s="75"/>
      <c r="B82" s="129" t="s">
        <v>82</v>
      </c>
      <c r="C82" s="129"/>
      <c r="D82" s="129"/>
      <c r="E82" s="55">
        <v>4788194.03</v>
      </c>
      <c r="F82" s="29"/>
      <c r="G82" s="58"/>
    </row>
    <row r="83" spans="1:7" ht="19.5" customHeight="1" x14ac:dyDescent="0.25">
      <c r="B83" s="129" t="s">
        <v>85</v>
      </c>
      <c r="C83" s="129"/>
      <c r="D83" s="129"/>
      <c r="E83" s="34">
        <f>SUM(E78:E82)</f>
        <v>12867806.699999999</v>
      </c>
      <c r="F83" s="132" t="s">
        <v>52</v>
      </c>
      <c r="G83" s="133"/>
    </row>
    <row r="84" spans="1:7" ht="19.5" customHeight="1" x14ac:dyDescent="0.25">
      <c r="A84" s="135"/>
      <c r="B84" s="135"/>
      <c r="C84" s="135"/>
      <c r="D84" s="135"/>
      <c r="E84" s="135"/>
      <c r="F84" s="135"/>
      <c r="G84" s="135"/>
    </row>
    <row r="85" spans="1:7" ht="19.5" customHeight="1" x14ac:dyDescent="0.25">
      <c r="A85" s="84"/>
      <c r="B85" s="142" t="s">
        <v>125</v>
      </c>
      <c r="C85" s="143"/>
      <c r="D85" s="144"/>
      <c r="E85" s="87">
        <v>1980</v>
      </c>
      <c r="F85" s="84"/>
      <c r="G85" s="84"/>
    </row>
    <row r="86" spans="1:7" ht="19.5" customHeight="1" x14ac:dyDescent="0.25">
      <c r="B86" s="129" t="s">
        <v>84</v>
      </c>
      <c r="C86" s="129"/>
      <c r="D86" s="129"/>
      <c r="E86" s="56">
        <v>1483187.94</v>
      </c>
    </row>
    <row r="87" spans="1:7" ht="19.5" customHeight="1" x14ac:dyDescent="0.25">
      <c r="A87" s="71"/>
      <c r="B87" s="129" t="s">
        <v>56</v>
      </c>
      <c r="C87" s="129"/>
      <c r="D87" s="129"/>
      <c r="E87" s="55">
        <v>7958058.9000000004</v>
      </c>
      <c r="G87" s="1"/>
    </row>
    <row r="88" spans="1:7" ht="19.5" customHeight="1" x14ac:dyDescent="0.25">
      <c r="A88" s="29"/>
      <c r="B88" s="129" t="s">
        <v>86</v>
      </c>
      <c r="C88" s="129"/>
      <c r="D88" s="129"/>
      <c r="E88" s="55">
        <v>905195.37</v>
      </c>
      <c r="F88" s="1"/>
      <c r="G88" s="1"/>
    </row>
    <row r="89" spans="1:7" ht="19.5" customHeight="1" x14ac:dyDescent="0.25">
      <c r="A89" s="29"/>
      <c r="B89" s="90" t="s">
        <v>61</v>
      </c>
      <c r="C89" s="91"/>
      <c r="D89" s="134"/>
      <c r="E89" s="55">
        <f>G73</f>
        <v>2519384.4899999998</v>
      </c>
      <c r="F89" s="1"/>
      <c r="G89" s="1"/>
    </row>
    <row r="90" spans="1:7" ht="19.5" customHeight="1" x14ac:dyDescent="0.25">
      <c r="A90" s="29"/>
      <c r="B90" s="129" t="s">
        <v>36</v>
      </c>
      <c r="C90" s="129"/>
      <c r="D90" s="129"/>
      <c r="E90" s="35">
        <f>SUM(E85:E89)</f>
        <v>12867806.699999999</v>
      </c>
      <c r="F90" s="132" t="s">
        <v>53</v>
      </c>
      <c r="G90" s="133"/>
    </row>
    <row r="91" spans="1:7" ht="19.5" customHeight="1" x14ac:dyDescent="0.25">
      <c r="A91" s="29"/>
      <c r="B91" s="41"/>
      <c r="C91" s="41"/>
      <c r="D91" s="42"/>
      <c r="E91" s="1"/>
      <c r="F91" s="1"/>
      <c r="G91" s="1"/>
    </row>
    <row r="92" spans="1:7" ht="19.5" customHeight="1" x14ac:dyDescent="0.25">
      <c r="A92" s="29"/>
      <c r="B92" s="41"/>
      <c r="C92" s="41"/>
      <c r="D92" s="42"/>
      <c r="E92" s="1"/>
      <c r="F92" s="1"/>
      <c r="G92" s="1"/>
    </row>
    <row r="93" spans="1:7" ht="15" customHeight="1" x14ac:dyDescent="0.25">
      <c r="A93" s="131" t="s">
        <v>123</v>
      </c>
      <c r="B93" s="131"/>
      <c r="C93" s="131"/>
      <c r="D93" s="131"/>
      <c r="E93" s="131"/>
      <c r="F93" s="131"/>
      <c r="G93" s="131"/>
    </row>
    <row r="94" spans="1:7" x14ac:dyDescent="0.25">
      <c r="A94" s="57"/>
      <c r="B94" s="57"/>
      <c r="C94" s="58" t="s">
        <v>57</v>
      </c>
      <c r="D94" s="57"/>
      <c r="E94" s="57"/>
      <c r="F94" s="57"/>
      <c r="G94" s="57"/>
    </row>
  </sheetData>
  <mergeCells count="74">
    <mergeCell ref="A1:G1"/>
    <mergeCell ref="B75:D75"/>
    <mergeCell ref="A64:G64"/>
    <mergeCell ref="A33:F33"/>
    <mergeCell ref="A72:C73"/>
    <mergeCell ref="A70:F70"/>
    <mergeCell ref="A2:G2"/>
    <mergeCell ref="A3:B3"/>
    <mergeCell ref="D4:D5"/>
    <mergeCell ref="C4:C5"/>
    <mergeCell ref="E4:E5"/>
    <mergeCell ref="A6:A15"/>
    <mergeCell ref="A52:G52"/>
    <mergeCell ref="B87:D87"/>
    <mergeCell ref="B79:D79"/>
    <mergeCell ref="B83:D83"/>
    <mergeCell ref="A84:G84"/>
    <mergeCell ref="B76:D76"/>
    <mergeCell ref="B86:D86"/>
    <mergeCell ref="B85:D85"/>
    <mergeCell ref="A77:E77"/>
    <mergeCell ref="F83:G83"/>
    <mergeCell ref="B88:D88"/>
    <mergeCell ref="B78:D78"/>
    <mergeCell ref="B80:D80"/>
    <mergeCell ref="A93:G93"/>
    <mergeCell ref="F90:G90"/>
    <mergeCell ref="B90:D90"/>
    <mergeCell ref="B81:D81"/>
    <mergeCell ref="B82:D82"/>
    <mergeCell ref="B89:D89"/>
    <mergeCell ref="A48:B48"/>
    <mergeCell ref="A47:B47"/>
    <mergeCell ref="A46:G46"/>
    <mergeCell ref="A49:B49"/>
    <mergeCell ref="A4:A5"/>
    <mergeCell ref="B4:B5"/>
    <mergeCell ref="A45:G45"/>
    <mergeCell ref="A43:E43"/>
    <mergeCell ref="A41:B41"/>
    <mergeCell ref="A20:A21"/>
    <mergeCell ref="G36:G37"/>
    <mergeCell ref="G4:G5"/>
    <mergeCell ref="A44:E44"/>
    <mergeCell ref="A38:G38"/>
    <mergeCell ref="A40:B40"/>
    <mergeCell ref="A39:B39"/>
    <mergeCell ref="A42:B42"/>
    <mergeCell ref="A31:B31"/>
    <mergeCell ref="E36:E37"/>
    <mergeCell ref="F36:F37"/>
    <mergeCell ref="A26:A27"/>
    <mergeCell ref="A28:A30"/>
    <mergeCell ref="A32:B32"/>
    <mergeCell ref="A34:G34"/>
    <mergeCell ref="A16:A18"/>
    <mergeCell ref="A35:A37"/>
    <mergeCell ref="F4:F5"/>
    <mergeCell ref="E69:F69"/>
    <mergeCell ref="A50:B50"/>
    <mergeCell ref="E67:F67"/>
    <mergeCell ref="A67:D69"/>
    <mergeCell ref="A57:C57"/>
    <mergeCell ref="A55:B55"/>
    <mergeCell ref="A61:C61"/>
    <mergeCell ref="A62:G62"/>
    <mergeCell ref="A63:C63"/>
    <mergeCell ref="E68:F68"/>
    <mergeCell ref="A60:C60"/>
    <mergeCell ref="A65:F65"/>
    <mergeCell ref="A56:G56"/>
    <mergeCell ref="A59:C59"/>
    <mergeCell ref="A58:C58"/>
    <mergeCell ref="A51:F51"/>
  </mergeCells>
  <pageMargins left="0.625" right="0.121875" top="0.5078125" bottom="0.3046875" header="0.31496062992125984" footer="0.31496062992125984"/>
  <pageSetup paperSize="9" scale="75" orientation="portrait" r:id="rId1"/>
  <rowBreaks count="1" manualBreakCount="1">
    <brk id="45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E23" sqref="E23"/>
    </sheetView>
  </sheetViews>
  <sheetFormatPr defaultRowHeight="15" x14ac:dyDescent="0.25"/>
  <cols>
    <col min="1" max="1" width="16.7109375" style="11" customWidth="1"/>
    <col min="2" max="2" width="15.28515625" customWidth="1"/>
    <col min="3" max="3" width="18.42578125" customWidth="1"/>
    <col min="4" max="4" width="14.42578125" customWidth="1"/>
    <col min="5" max="5" width="14" customWidth="1"/>
    <col min="6" max="6" width="19.85546875" customWidth="1"/>
    <col min="7" max="7" width="15.140625" customWidth="1"/>
    <col min="8" max="8" width="17.28515625" customWidth="1"/>
  </cols>
  <sheetData>
    <row r="1" spans="1:8" s="15" customFormat="1" ht="30" x14ac:dyDescent="0.25">
      <c r="A1" s="12" t="s">
        <v>16</v>
      </c>
      <c r="B1" s="12" t="s">
        <v>17</v>
      </c>
      <c r="C1" s="13" t="s">
        <v>18</v>
      </c>
      <c r="D1" s="13" t="s">
        <v>19</v>
      </c>
      <c r="E1" s="13" t="s">
        <v>20</v>
      </c>
      <c r="F1" s="12" t="s">
        <v>21</v>
      </c>
      <c r="G1" s="12" t="s">
        <v>22</v>
      </c>
      <c r="H1" s="14" t="s">
        <v>23</v>
      </c>
    </row>
    <row r="2" spans="1:8" x14ac:dyDescent="0.25">
      <c r="A2" s="10" t="s">
        <v>15</v>
      </c>
      <c r="B2" s="3">
        <v>0</v>
      </c>
      <c r="C2" s="3">
        <f>B2*50%</f>
        <v>0</v>
      </c>
      <c r="D2" s="3">
        <f>B2+C2</f>
        <v>0</v>
      </c>
      <c r="E2" s="4">
        <f>D2*13%</f>
        <v>0</v>
      </c>
      <c r="F2" s="6">
        <f>D2*30.2%</f>
        <v>0</v>
      </c>
      <c r="G2" s="4">
        <f>D2-E2</f>
        <v>0</v>
      </c>
      <c r="H2" s="8">
        <f>E2+F2+G2</f>
        <v>0</v>
      </c>
    </row>
    <row r="3" spans="1:8" x14ac:dyDescent="0.25">
      <c r="A3" s="10" t="s">
        <v>24</v>
      </c>
      <c r="B3" s="6">
        <v>12260.6</v>
      </c>
      <c r="C3" s="6">
        <f>B3*50%</f>
        <v>6130.3</v>
      </c>
      <c r="D3" s="6">
        <f t="shared" ref="D3:D14" si="0">B3+C3</f>
        <v>18390.900000000001</v>
      </c>
      <c r="E3" s="4">
        <v>2391</v>
      </c>
      <c r="F3" s="6">
        <f>D3*30.2%</f>
        <v>5554.0518000000002</v>
      </c>
      <c r="G3" s="5">
        <f t="shared" ref="G3:G14" si="1">D3-E3</f>
        <v>15999.900000000001</v>
      </c>
      <c r="H3" s="8">
        <f t="shared" ref="H3:H14" si="2">E3+F3+G3</f>
        <v>23944.951800000003</v>
      </c>
    </row>
    <row r="4" spans="1:8" x14ac:dyDescent="0.25">
      <c r="A4" s="10" t="s">
        <v>25</v>
      </c>
      <c r="B4" s="6">
        <v>9195.4</v>
      </c>
      <c r="C4" s="6">
        <f t="shared" ref="C4:C14" si="3">B4*50%</f>
        <v>4597.7</v>
      </c>
      <c r="D4" s="6">
        <f t="shared" si="0"/>
        <v>13793.099999999999</v>
      </c>
      <c r="E4" s="4">
        <v>1793</v>
      </c>
      <c r="F4" s="6">
        <f t="shared" ref="F4:F14" si="4">D4*30.2%</f>
        <v>4165.5161999999991</v>
      </c>
      <c r="G4" s="5">
        <f t="shared" si="1"/>
        <v>12000.099999999999</v>
      </c>
      <c r="H4" s="8">
        <f t="shared" si="2"/>
        <v>17958.616199999997</v>
      </c>
    </row>
    <row r="5" spans="1:8" x14ac:dyDescent="0.25">
      <c r="A5" s="10" t="s">
        <v>26</v>
      </c>
      <c r="B5" s="6">
        <v>9195.4</v>
      </c>
      <c r="C5" s="6">
        <f t="shared" si="3"/>
        <v>4597.7</v>
      </c>
      <c r="D5" s="6">
        <f t="shared" si="0"/>
        <v>13793.099999999999</v>
      </c>
      <c r="E5" s="4">
        <v>1793</v>
      </c>
      <c r="F5" s="6">
        <f t="shared" si="4"/>
        <v>4165.5161999999991</v>
      </c>
      <c r="G5" s="5">
        <f t="shared" si="1"/>
        <v>12000.099999999999</v>
      </c>
      <c r="H5" s="8">
        <f t="shared" si="2"/>
        <v>17958.616199999997</v>
      </c>
    </row>
    <row r="6" spans="1:8" x14ac:dyDescent="0.25">
      <c r="A6" s="10" t="s">
        <v>27</v>
      </c>
      <c r="B6" s="6">
        <v>6130.3</v>
      </c>
      <c r="C6" s="6">
        <f t="shared" si="3"/>
        <v>3065.15</v>
      </c>
      <c r="D6" s="6">
        <f t="shared" si="0"/>
        <v>9195.4500000000007</v>
      </c>
      <c r="E6" s="4">
        <v>1195</v>
      </c>
      <c r="F6" s="6">
        <f t="shared" si="4"/>
        <v>2777.0259000000001</v>
      </c>
      <c r="G6" s="5">
        <f t="shared" si="1"/>
        <v>8000.4500000000007</v>
      </c>
      <c r="H6" s="8">
        <f t="shared" si="2"/>
        <v>11972.475900000001</v>
      </c>
    </row>
    <row r="7" spans="1:8" x14ac:dyDescent="0.25">
      <c r="A7" s="10" t="s">
        <v>28</v>
      </c>
      <c r="B7" s="6">
        <v>6130.3</v>
      </c>
      <c r="C7" s="6">
        <f t="shared" si="3"/>
        <v>3065.15</v>
      </c>
      <c r="D7" s="6">
        <f t="shared" si="0"/>
        <v>9195.4500000000007</v>
      </c>
      <c r="E7" s="4">
        <v>1195</v>
      </c>
      <c r="F7" s="6">
        <f t="shared" si="4"/>
        <v>2777.0259000000001</v>
      </c>
      <c r="G7" s="5">
        <f t="shared" si="1"/>
        <v>8000.4500000000007</v>
      </c>
      <c r="H7" s="8">
        <f t="shared" si="2"/>
        <v>11972.475900000001</v>
      </c>
    </row>
    <row r="8" spans="1:8" x14ac:dyDescent="0.25">
      <c r="A8" s="10" t="s">
        <v>29</v>
      </c>
      <c r="B8" s="6">
        <v>7662.84</v>
      </c>
      <c r="C8" s="6">
        <f t="shared" si="3"/>
        <v>3831.42</v>
      </c>
      <c r="D8" s="6">
        <f t="shared" si="0"/>
        <v>11494.26</v>
      </c>
      <c r="E8" s="4">
        <v>1494</v>
      </c>
      <c r="F8" s="6">
        <f t="shared" si="4"/>
        <v>3471.2665200000001</v>
      </c>
      <c r="G8" s="5">
        <f t="shared" si="1"/>
        <v>10000.26</v>
      </c>
      <c r="H8" s="8">
        <f t="shared" si="2"/>
        <v>14965.526519999999</v>
      </c>
    </row>
    <row r="9" spans="1:8" x14ac:dyDescent="0.25">
      <c r="A9" s="10" t="s">
        <v>30</v>
      </c>
      <c r="B9" s="6">
        <v>2298.9</v>
      </c>
      <c r="C9" s="6">
        <f t="shared" si="3"/>
        <v>1149.45</v>
      </c>
      <c r="D9" s="6">
        <f t="shared" si="0"/>
        <v>3448.3500000000004</v>
      </c>
      <c r="E9" s="4">
        <v>448</v>
      </c>
      <c r="F9" s="6">
        <f t="shared" si="4"/>
        <v>1041.4017000000001</v>
      </c>
      <c r="G9" s="5">
        <f t="shared" si="1"/>
        <v>3000.3500000000004</v>
      </c>
      <c r="H9" s="8">
        <f t="shared" si="2"/>
        <v>4489.7517000000007</v>
      </c>
    </row>
    <row r="10" spans="1:8" x14ac:dyDescent="0.25">
      <c r="A10" s="10" t="s">
        <v>31</v>
      </c>
      <c r="B10" s="6">
        <v>3831.42</v>
      </c>
      <c r="C10" s="6">
        <f t="shared" si="3"/>
        <v>1915.71</v>
      </c>
      <c r="D10" s="6">
        <f t="shared" si="0"/>
        <v>5747.13</v>
      </c>
      <c r="E10" s="4">
        <v>747</v>
      </c>
      <c r="F10" s="6">
        <f t="shared" si="4"/>
        <v>1735.6332600000001</v>
      </c>
      <c r="G10" s="5">
        <f t="shared" si="1"/>
        <v>5000.13</v>
      </c>
      <c r="H10" s="8">
        <f t="shared" si="2"/>
        <v>7482.7632599999997</v>
      </c>
    </row>
    <row r="11" spans="1:8" x14ac:dyDescent="0.25">
      <c r="A11" s="10" t="s">
        <v>32</v>
      </c>
      <c r="B11" s="6">
        <v>1915.71</v>
      </c>
      <c r="C11" s="6">
        <f t="shared" si="3"/>
        <v>957.85500000000002</v>
      </c>
      <c r="D11" s="6">
        <f t="shared" si="0"/>
        <v>2873.5650000000001</v>
      </c>
      <c r="E11" s="4">
        <v>374</v>
      </c>
      <c r="F11" s="6">
        <f t="shared" si="4"/>
        <v>867.81663000000003</v>
      </c>
      <c r="G11" s="5">
        <f t="shared" si="1"/>
        <v>2499.5650000000001</v>
      </c>
      <c r="H11" s="8">
        <f t="shared" si="2"/>
        <v>3741.3816299999999</v>
      </c>
    </row>
    <row r="12" spans="1:8" x14ac:dyDescent="0.25">
      <c r="A12" s="10" t="s">
        <v>33</v>
      </c>
      <c r="B12" s="6">
        <v>2452.11</v>
      </c>
      <c r="C12" s="6">
        <f t="shared" si="3"/>
        <v>1226.0550000000001</v>
      </c>
      <c r="D12" s="6">
        <f t="shared" si="0"/>
        <v>3678.165</v>
      </c>
      <c r="E12" s="4">
        <v>478</v>
      </c>
      <c r="F12" s="6">
        <f t="shared" si="4"/>
        <v>1110.80583</v>
      </c>
      <c r="G12" s="5">
        <f t="shared" si="1"/>
        <v>3200.165</v>
      </c>
      <c r="H12" s="8">
        <f t="shared" si="2"/>
        <v>4788.9708300000002</v>
      </c>
    </row>
    <row r="13" spans="1:8" x14ac:dyDescent="0.25">
      <c r="A13" s="10" t="s">
        <v>34</v>
      </c>
      <c r="B13" s="6">
        <v>3065.2</v>
      </c>
      <c r="C13" s="6">
        <f t="shared" si="3"/>
        <v>1532.6</v>
      </c>
      <c r="D13" s="6">
        <f t="shared" si="0"/>
        <v>4597.7999999999993</v>
      </c>
      <c r="E13" s="4">
        <v>598</v>
      </c>
      <c r="F13" s="6">
        <f t="shared" si="4"/>
        <v>1388.5355999999997</v>
      </c>
      <c r="G13" s="5">
        <f t="shared" si="1"/>
        <v>3999.7999999999993</v>
      </c>
      <c r="H13" s="8">
        <f t="shared" si="2"/>
        <v>5986.3355999999985</v>
      </c>
    </row>
    <row r="14" spans="1:8" x14ac:dyDescent="0.25">
      <c r="A14" s="10" t="s">
        <v>35</v>
      </c>
      <c r="B14" s="6">
        <v>4455</v>
      </c>
      <c r="C14" s="6">
        <f t="shared" si="3"/>
        <v>2227.5</v>
      </c>
      <c r="D14" s="6">
        <f t="shared" si="0"/>
        <v>6682.5</v>
      </c>
      <c r="E14" s="4">
        <v>869</v>
      </c>
      <c r="F14" s="6">
        <f t="shared" si="4"/>
        <v>2018.115</v>
      </c>
      <c r="G14" s="5">
        <f t="shared" si="1"/>
        <v>5813.5</v>
      </c>
      <c r="H14" s="8">
        <f t="shared" si="2"/>
        <v>8700.6149999999998</v>
      </c>
    </row>
    <row r="15" spans="1:8" x14ac:dyDescent="0.25">
      <c r="A15" s="10" t="s">
        <v>36</v>
      </c>
      <c r="B15" s="6">
        <f>SUM(B2:B14)</f>
        <v>68593.180000000008</v>
      </c>
      <c r="C15" s="6">
        <f t="shared" ref="C15:H15" si="5">SUM(C2:C14)</f>
        <v>34296.590000000004</v>
      </c>
      <c r="D15" s="6">
        <f t="shared" si="5"/>
        <v>102889.77</v>
      </c>
      <c r="E15" s="7">
        <v>13375</v>
      </c>
      <c r="F15" s="7">
        <f t="shared" si="5"/>
        <v>31072.71054</v>
      </c>
      <c r="G15" s="7">
        <f t="shared" si="5"/>
        <v>89514.77</v>
      </c>
      <c r="H15" s="9">
        <f t="shared" si="5"/>
        <v>133962.48054000002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Слава</dc:creator>
  <cp:lastModifiedBy>Пользователь Windows</cp:lastModifiedBy>
  <cp:lastPrinted>2019-06-20T01:36:17Z</cp:lastPrinted>
  <dcterms:created xsi:type="dcterms:W3CDTF">2013-01-29T01:20:46Z</dcterms:created>
  <dcterms:modified xsi:type="dcterms:W3CDTF">2023-09-11T05:50:14Z</dcterms:modified>
</cp:coreProperties>
</file>